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51" sheetId="1" r:id="rId1"/>
    <sheet name="CAP 54" sheetId="2" r:id="rId2"/>
    <sheet name="CAP 68" sheetId="4" r:id="rId3"/>
  </sheets>
  <calcPr calcId="145621"/>
</workbook>
</file>

<file path=xl/calcChain.xml><?xml version="1.0" encoding="utf-8"?>
<calcChain xmlns="http://schemas.openxmlformats.org/spreadsheetml/2006/main">
  <c r="G21" i="1" l="1"/>
  <c r="I29" i="1"/>
  <c r="I30" i="1"/>
  <c r="I31" i="1"/>
  <c r="I32" i="1"/>
  <c r="I33" i="1"/>
  <c r="I34" i="1"/>
  <c r="I36" i="1"/>
  <c r="I37" i="1"/>
  <c r="I27" i="1"/>
  <c r="I15" i="1"/>
  <c r="I17" i="1"/>
  <c r="K17" i="1"/>
  <c r="K15" i="1"/>
  <c r="I20" i="1"/>
  <c r="I21" i="1"/>
  <c r="I22" i="1"/>
  <c r="I23" i="1"/>
  <c r="I24" i="1"/>
  <c r="I25" i="1"/>
  <c r="I19" i="1"/>
  <c r="N14" i="1"/>
  <c r="N15" i="1"/>
  <c r="N18" i="1"/>
  <c r="N20" i="1"/>
  <c r="N26" i="1"/>
  <c r="N28" i="1"/>
  <c r="N35" i="1"/>
  <c r="N38" i="1"/>
  <c r="N16" i="1"/>
  <c r="N17" i="1"/>
  <c r="I18" i="1"/>
  <c r="N19" i="1"/>
  <c r="N21" i="1"/>
  <c r="N22" i="1"/>
  <c r="N23" i="1"/>
  <c r="N24" i="1"/>
  <c r="N25" i="1"/>
  <c r="N27" i="1"/>
  <c r="N29" i="1"/>
  <c r="N30" i="1"/>
  <c r="N31" i="1"/>
  <c r="N32" i="1"/>
  <c r="N33" i="1"/>
  <c r="N34" i="1"/>
  <c r="N36" i="1"/>
  <c r="N37" i="1"/>
  <c r="N39" i="1"/>
  <c r="N40" i="1"/>
  <c r="N41" i="1"/>
  <c r="N42" i="1"/>
  <c r="Q25" i="1"/>
  <c r="P25" i="1" s="1"/>
  <c r="Q36" i="1"/>
  <c r="P36" i="1"/>
  <c r="L12" i="1"/>
  <c r="L13" i="1"/>
  <c r="O43" i="1"/>
  <c r="O44" i="1" s="1"/>
  <c r="P30" i="1"/>
  <c r="P34" i="1"/>
  <c r="Q42" i="1"/>
  <c r="Q41" i="1"/>
  <c r="Q40" i="1"/>
  <c r="Q39" i="1"/>
  <c r="Q38" i="1"/>
  <c r="P38" i="1" s="1"/>
  <c r="Q37" i="1"/>
  <c r="P37" i="1" s="1"/>
  <c r="Q35" i="1"/>
  <c r="P35" i="1" s="1"/>
  <c r="Q34" i="1"/>
  <c r="Q33" i="1"/>
  <c r="P33" i="1" s="1"/>
  <c r="Q32" i="1"/>
  <c r="P32" i="1" s="1"/>
  <c r="Q31" i="1"/>
  <c r="P31" i="1" s="1"/>
  <c r="Q30" i="1"/>
  <c r="Q29" i="1"/>
  <c r="P29" i="1" s="1"/>
  <c r="Q28" i="1"/>
  <c r="P28" i="1" s="1"/>
  <c r="Q27" i="1"/>
  <c r="P27" i="1" s="1"/>
  <c r="Q26" i="1"/>
  <c r="P26" i="1" s="1"/>
  <c r="Q24" i="1"/>
  <c r="P24" i="1" s="1"/>
  <c r="Q23" i="1"/>
  <c r="P23" i="1" s="1"/>
  <c r="Q22" i="1"/>
  <c r="P22" i="1" s="1"/>
  <c r="Q21" i="1"/>
  <c r="P21" i="1" s="1"/>
  <c r="Q20" i="1"/>
  <c r="P20" i="1" s="1"/>
  <c r="Q19" i="1"/>
  <c r="P19" i="1" s="1"/>
  <c r="Q18" i="1"/>
  <c r="P18" i="1" s="1"/>
  <c r="Q17" i="1"/>
  <c r="P17" i="1" s="1"/>
  <c r="Q16" i="1"/>
  <c r="Q15" i="1"/>
  <c r="P15" i="1" s="1"/>
  <c r="Q14" i="1"/>
  <c r="P14" i="1" s="1"/>
  <c r="Q13" i="1"/>
  <c r="P13" i="1" s="1"/>
  <c r="Q12" i="1"/>
  <c r="P12" i="1" s="1"/>
  <c r="D17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2" i="1"/>
  <c r="I16" i="1"/>
  <c r="I39" i="1"/>
  <c r="I40" i="1"/>
  <c r="I41" i="1"/>
  <c r="I42" i="1"/>
  <c r="G4" i="2"/>
  <c r="I4" i="2"/>
  <c r="G3" i="2"/>
  <c r="D5" i="2"/>
  <c r="E5" i="2"/>
  <c r="F5" i="2"/>
  <c r="C5" i="2"/>
  <c r="G5" i="2"/>
  <c r="H3" i="2"/>
  <c r="H5" i="2"/>
  <c r="I3" i="2"/>
  <c r="I5" i="2"/>
  <c r="P43" i="1" l="1"/>
  <c r="P44" i="1" s="1"/>
  <c r="N43" i="1"/>
  <c r="N44" i="1" s="1"/>
</calcChain>
</file>

<file path=xl/sharedStrings.xml><?xml version="1.0" encoding="utf-8"?>
<sst xmlns="http://schemas.openxmlformats.org/spreadsheetml/2006/main" count="80" uniqueCount="74">
  <si>
    <t>TITLU</t>
  </si>
  <si>
    <t>TRIM 1</t>
  </si>
  <si>
    <t>CAP 54</t>
  </si>
  <si>
    <t>CAP 68</t>
  </si>
  <si>
    <t xml:space="preserve">10.01.01 </t>
  </si>
  <si>
    <t xml:space="preserve">10.03.01 </t>
  </si>
  <si>
    <t>10.03.02</t>
  </si>
  <si>
    <t xml:space="preserve">10.03.03 </t>
  </si>
  <si>
    <t xml:space="preserve">10.03.04 </t>
  </si>
  <si>
    <t xml:space="preserve">10.03.06 </t>
  </si>
  <si>
    <t>57.02.01</t>
  </si>
  <si>
    <t>Lezeu Anisoara - inspector I principal</t>
  </si>
  <si>
    <t>salar baza</t>
  </si>
  <si>
    <t>spor vechime</t>
  </si>
  <si>
    <t>spor AEP</t>
  </si>
  <si>
    <t>spor CFP</t>
  </si>
  <si>
    <t>Angajat - funcția</t>
  </si>
  <si>
    <t>Contributii angajator</t>
  </si>
  <si>
    <t>salar baza + sporuri</t>
  </si>
  <si>
    <t>TOTAL CHELTUIELI/ANGAJAT</t>
  </si>
  <si>
    <t>TOTAL VENIT LUNAR</t>
  </si>
  <si>
    <t>Miloș Monica</t>
  </si>
  <si>
    <t>TOTAL CAP 54</t>
  </si>
  <si>
    <t>STAT DE FUNCȚII</t>
  </si>
  <si>
    <t>Nr. crt.</t>
  </si>
  <si>
    <t>Primăria Comunei Beliu</t>
  </si>
  <si>
    <t>VACANT sofer microbuze scolare</t>
  </si>
  <si>
    <t xml:space="preserve"> PRIMĂRIEI COMUNEI BELIU și al SPCLEP BELIU</t>
  </si>
  <si>
    <t>coeficient</t>
  </si>
  <si>
    <r>
      <rPr>
        <b/>
        <sz val="11"/>
        <color theme="1"/>
        <rFont val="Calibri"/>
        <family val="2"/>
        <scheme val="minor"/>
      </rPr>
      <t>HORHAT-CORAȘ EMANUEL</t>
    </r>
    <r>
      <rPr>
        <sz val="11"/>
        <color theme="1"/>
        <rFont val="Calibri"/>
        <family val="2"/>
        <scheme val="minor"/>
      </rPr>
      <t xml:space="preserve"> - primar</t>
    </r>
  </si>
  <si>
    <r>
      <rPr>
        <b/>
        <sz val="11"/>
        <color theme="1"/>
        <rFont val="Calibri"/>
        <family val="2"/>
        <scheme val="minor"/>
      </rPr>
      <t>MIHOC IOAN</t>
    </r>
    <r>
      <rPr>
        <sz val="11"/>
        <color theme="1"/>
        <rFont val="Calibri"/>
        <family val="2"/>
        <scheme val="minor"/>
      </rPr>
      <t>- viceprimar</t>
    </r>
  </si>
  <si>
    <r>
      <rPr>
        <b/>
        <sz val="11"/>
        <color theme="1"/>
        <rFont val="Calibri"/>
        <family val="2"/>
        <scheme val="minor"/>
      </rPr>
      <t>VACANT consilier juridic</t>
    </r>
    <r>
      <rPr>
        <sz val="11"/>
        <color theme="1"/>
        <rFont val="Calibri"/>
        <family val="2"/>
        <scheme val="minor"/>
      </rPr>
      <t>- CONTRACTUAL</t>
    </r>
  </si>
  <si>
    <r>
      <rPr>
        <b/>
        <sz val="11"/>
        <color theme="1"/>
        <rFont val="Calibri"/>
        <family val="2"/>
        <scheme val="minor"/>
      </rPr>
      <t xml:space="preserve">IANCU FLORENTINA NICOLETA </t>
    </r>
    <r>
      <rPr>
        <sz val="11"/>
        <color theme="1"/>
        <rFont val="Calibri"/>
        <family val="2"/>
        <scheme val="minor"/>
      </rPr>
      <t>- inspector I superior, gr.5</t>
    </r>
  </si>
  <si>
    <r>
      <rPr>
        <b/>
        <sz val="11"/>
        <color theme="1"/>
        <rFont val="Calibri"/>
        <family val="2"/>
        <scheme val="minor"/>
      </rPr>
      <t xml:space="preserve">RUS RAMONA DIANA </t>
    </r>
    <r>
      <rPr>
        <sz val="11"/>
        <color theme="1"/>
        <rFont val="Calibri"/>
        <family val="2"/>
        <scheme val="minor"/>
      </rPr>
      <t>-inspector I superiorl, gr.5</t>
    </r>
  </si>
  <si>
    <r>
      <rPr>
        <b/>
        <sz val="11"/>
        <color theme="1"/>
        <rFont val="Calibri"/>
        <family val="2"/>
        <scheme val="minor"/>
      </rPr>
      <t>ȚICA DELIA FLORICA</t>
    </r>
    <r>
      <rPr>
        <sz val="11"/>
        <color theme="1"/>
        <rFont val="Calibri"/>
        <family val="2"/>
        <scheme val="minor"/>
      </rPr>
      <t xml:space="preserve"> - inspector I superior, gr.5</t>
    </r>
  </si>
  <si>
    <r>
      <rPr>
        <b/>
        <sz val="11"/>
        <color theme="1"/>
        <rFont val="Calibri"/>
        <family val="2"/>
        <scheme val="minor"/>
      </rPr>
      <t>FREISINGER ELENA ELEONORA</t>
    </r>
    <r>
      <rPr>
        <sz val="11"/>
        <color theme="1"/>
        <rFont val="Calibri"/>
        <family val="2"/>
        <scheme val="minor"/>
      </rPr>
      <t xml:space="preserve"> - consilier, I, principal, gr.5</t>
    </r>
  </si>
  <si>
    <r>
      <rPr>
        <b/>
        <sz val="11"/>
        <color theme="1"/>
        <rFont val="Calibri"/>
        <family val="2"/>
        <scheme val="minor"/>
      </rPr>
      <t>LUPTEODOR FLORIN</t>
    </r>
    <r>
      <rPr>
        <sz val="11"/>
        <color theme="1"/>
        <rFont val="Calibri"/>
        <family val="2"/>
        <scheme val="minor"/>
      </rPr>
      <t>-  consilier, I, principal, gr.2</t>
    </r>
  </si>
  <si>
    <r>
      <rPr>
        <b/>
        <i/>
        <sz val="11"/>
        <color theme="1"/>
        <rFont val="Calibri"/>
        <family val="2"/>
        <scheme val="minor"/>
      </rPr>
      <t>TOTH SONIA ADRIANA</t>
    </r>
    <r>
      <rPr>
        <i/>
        <sz val="11"/>
        <color theme="1"/>
        <rFont val="Calibri"/>
        <family val="2"/>
        <scheme val="minor"/>
      </rPr>
      <t>-  guard, gr.4</t>
    </r>
  </si>
  <si>
    <r>
      <rPr>
        <b/>
        <i/>
        <sz val="11"/>
        <color theme="1"/>
        <rFont val="Calibri"/>
        <family val="2"/>
        <scheme val="minor"/>
      </rPr>
      <t>PALCU ADELIN</t>
    </r>
    <r>
      <rPr>
        <i/>
        <sz val="11"/>
        <color theme="1"/>
        <rFont val="Calibri"/>
        <family val="2"/>
        <scheme val="minor"/>
      </rPr>
      <t xml:space="preserve"> -  muncitor calificat , gr.5</t>
    </r>
  </si>
  <si>
    <r>
      <rPr>
        <b/>
        <sz val="11"/>
        <color theme="1"/>
        <rFont val="Calibri"/>
        <family val="2"/>
        <scheme val="minor"/>
      </rPr>
      <t>BULZA ADRIAN</t>
    </r>
    <r>
      <rPr>
        <sz val="11"/>
        <color theme="1"/>
        <rFont val="Calibri"/>
        <family val="2"/>
        <scheme val="minor"/>
      </rPr>
      <t>-  muncitor calificat , gr.5</t>
    </r>
  </si>
  <si>
    <r>
      <rPr>
        <b/>
        <sz val="11"/>
        <color theme="1"/>
        <rFont val="Calibri"/>
        <family val="2"/>
        <scheme val="minor"/>
      </rPr>
      <t>TOTH ANDREI</t>
    </r>
    <r>
      <rPr>
        <sz val="11"/>
        <color theme="1"/>
        <rFont val="Calibri"/>
        <family val="2"/>
        <scheme val="minor"/>
      </rPr>
      <t xml:space="preserve"> -casier, magazionier, TPII, gr.5</t>
    </r>
  </si>
  <si>
    <r>
      <rPr>
        <b/>
        <sz val="11"/>
        <color theme="1"/>
        <rFont val="Calibri"/>
        <family val="2"/>
        <scheme val="minor"/>
      </rPr>
      <t>ZAU-BOLOG IOAN</t>
    </r>
    <r>
      <rPr>
        <sz val="11"/>
        <color theme="1"/>
        <rFont val="Calibri"/>
        <family val="2"/>
        <scheme val="minor"/>
      </rPr>
      <t xml:space="preserve"> - muncitor calificat,GP IV, gr.5,</t>
    </r>
  </si>
  <si>
    <r>
      <rPr>
        <b/>
        <sz val="11"/>
        <color theme="1"/>
        <rFont val="Calibri"/>
        <family val="2"/>
        <scheme val="minor"/>
      </rPr>
      <t>CHETA NICOLAE IULIAN -</t>
    </r>
    <r>
      <rPr>
        <sz val="11"/>
        <color theme="1"/>
        <rFont val="Calibri"/>
        <family val="2"/>
        <scheme val="minor"/>
      </rPr>
      <t xml:space="preserve"> șef SVSU, gr.2</t>
    </r>
  </si>
  <si>
    <r>
      <rPr>
        <b/>
        <sz val="11"/>
        <color theme="1"/>
        <rFont val="Calibri"/>
        <family val="2"/>
        <scheme val="minor"/>
      </rPr>
      <t>VACANT</t>
    </r>
    <r>
      <rPr>
        <sz val="11"/>
        <color theme="1"/>
        <rFont val="Calibri"/>
        <family val="2"/>
        <scheme val="minor"/>
      </rPr>
      <t xml:space="preserve"> - consilier fonduri europene debutant</t>
    </r>
  </si>
  <si>
    <r>
      <rPr>
        <b/>
        <sz val="11"/>
        <color theme="1"/>
        <rFont val="Calibri"/>
        <family val="2"/>
        <scheme val="minor"/>
      </rPr>
      <t xml:space="preserve">VACANT - </t>
    </r>
    <r>
      <rPr>
        <sz val="11"/>
        <color theme="1"/>
        <rFont val="Calibri"/>
        <family val="2"/>
        <scheme val="minor"/>
      </rPr>
      <t>consilier fonduri europene debutant</t>
    </r>
  </si>
  <si>
    <r>
      <t xml:space="preserve">VACANT - </t>
    </r>
    <r>
      <rPr>
        <sz val="11"/>
        <color theme="1"/>
        <rFont val="Calibri"/>
        <family val="2"/>
        <scheme val="minor"/>
      </rPr>
      <t>consilier fonduri europene debutant</t>
    </r>
  </si>
  <si>
    <r>
      <rPr>
        <b/>
        <sz val="11"/>
        <color theme="1"/>
        <rFont val="Calibri"/>
        <family val="2"/>
        <scheme val="minor"/>
      </rPr>
      <t>CIOCLUȚ IOANA LAURA</t>
    </r>
    <r>
      <rPr>
        <sz val="11"/>
        <color theme="1"/>
        <rFont val="Calibri"/>
        <family val="2"/>
        <scheme val="minor"/>
      </rPr>
      <t xml:space="preserve"> -consilier, I, asistent, gr.1</t>
    </r>
  </si>
  <si>
    <t>spor handicap art.22 Lg 153/2017</t>
  </si>
  <si>
    <r>
      <rPr>
        <b/>
        <sz val="10"/>
        <color theme="1"/>
        <rFont val="Calibri"/>
        <family val="2"/>
        <scheme val="minor"/>
      </rPr>
      <t xml:space="preserve">PĂIUȘAN MIHAIELA ADRIANA </t>
    </r>
    <r>
      <rPr>
        <sz val="10"/>
        <color theme="1"/>
        <rFont val="Calibri"/>
        <family val="2"/>
        <scheme val="minor"/>
      </rPr>
      <t>-consilier juridic,I superior, gr.4</t>
    </r>
  </si>
  <si>
    <r>
      <t xml:space="preserve">LUP ANDREEA SORINA </t>
    </r>
    <r>
      <rPr>
        <sz val="11"/>
        <color theme="1"/>
        <rFont val="Calibri"/>
        <family val="2"/>
        <scheme val="minor"/>
      </rPr>
      <t xml:space="preserve">- consilier, I, principal, gr.2  </t>
    </r>
  </si>
  <si>
    <t>%</t>
  </si>
  <si>
    <t>suma</t>
  </si>
  <si>
    <r>
      <rPr>
        <b/>
        <sz val="11"/>
        <color theme="1"/>
        <rFont val="Calibri"/>
        <family val="2"/>
        <charset val="238"/>
        <scheme val="minor"/>
      </rPr>
      <t>MILIAN RADU CONSTANTIN</t>
    </r>
    <r>
      <rPr>
        <sz val="11"/>
        <color theme="1"/>
        <rFont val="Calibri"/>
        <family val="2"/>
        <scheme val="minor"/>
      </rPr>
      <t xml:space="preserve">- inspector I superior, </t>
    </r>
  </si>
  <si>
    <t>OBS.</t>
  </si>
  <si>
    <t>spor conditii de munca</t>
  </si>
  <si>
    <t xml:space="preserve"> salar de baza calculat cu salariu minim de 1450 lei</t>
  </si>
  <si>
    <t>Salariu incadarare 01.01.2018 calculat la salariu minim 1900 lei</t>
  </si>
  <si>
    <t>Sporuri</t>
  </si>
  <si>
    <t>majorare proiecte F.E.N. 25%</t>
  </si>
  <si>
    <t>Noul brut pt. a avea acelasi net</t>
  </si>
  <si>
    <t>TOTAL VENIT LUNAR BRUT cu salariu minim 1900 lei</t>
  </si>
  <si>
    <r>
      <rPr>
        <b/>
        <sz val="11"/>
        <rFont val="Calibri"/>
        <family val="2"/>
        <scheme val="minor"/>
      </rPr>
      <t>DUDAȘ FLORICA</t>
    </r>
    <r>
      <rPr>
        <sz val="11"/>
        <rFont val="Calibri"/>
        <family val="2"/>
        <scheme val="minor"/>
      </rPr>
      <t xml:space="preserve"> -inspector I superior, gr.4</t>
    </r>
  </si>
  <si>
    <t>conf disp 261/2017 , aviz nr. 3010/01.11.2017 a DSP Arad, conf HGR 569/2017, HGR 937/208</t>
  </si>
  <si>
    <r>
      <t xml:space="preserve">GĂMAN MIRCEA </t>
    </r>
    <r>
      <rPr>
        <b/>
        <i/>
        <sz val="11"/>
        <color theme="1"/>
        <rFont val="Calibri"/>
        <family val="2"/>
        <charset val="238"/>
        <scheme val="minor"/>
      </rPr>
      <t>- muncitor calificat,gr.5,</t>
    </r>
  </si>
  <si>
    <r>
      <rPr>
        <b/>
        <sz val="11"/>
        <color theme="1"/>
        <rFont val="Calibri"/>
        <family val="2"/>
        <scheme val="minor"/>
      </rPr>
      <t>BIRĂU ANA-MARIA</t>
    </r>
    <r>
      <rPr>
        <sz val="11"/>
        <color theme="1"/>
        <rFont val="Calibri"/>
        <family val="2"/>
        <scheme val="minor"/>
      </rPr>
      <t xml:space="preserve"> - secretar general comună</t>
    </r>
  </si>
  <si>
    <r>
      <rPr>
        <b/>
        <sz val="11"/>
        <color theme="1"/>
        <rFont val="Calibri"/>
        <family val="2"/>
        <charset val="238"/>
        <scheme val="minor"/>
      </rPr>
      <t xml:space="preserve">BUȚ SANDA     EMILIA  </t>
    </r>
    <r>
      <rPr>
        <sz val="11"/>
        <color theme="1"/>
        <rFont val="Calibri"/>
        <family val="2"/>
        <scheme val="minor"/>
      </rPr>
      <t xml:space="preserve"> - </t>
    </r>
    <r>
      <rPr>
        <sz val="10"/>
        <color theme="1"/>
        <rFont val="Calibri"/>
        <family val="2"/>
        <charset val="238"/>
        <scheme val="minor"/>
      </rPr>
      <t>consilier fonduri europene,TPII, gr.1</t>
    </r>
  </si>
  <si>
    <r>
      <rPr>
        <b/>
        <sz val="11"/>
        <color theme="1"/>
        <rFont val="Calibri"/>
        <family val="2"/>
        <scheme val="minor"/>
      </rPr>
      <t xml:space="preserve">CRISTINA NICOLETA IULIANA </t>
    </r>
    <r>
      <rPr>
        <sz val="11"/>
        <color theme="1"/>
        <rFont val="Calibri"/>
        <family val="2"/>
        <scheme val="minor"/>
      </rPr>
      <t>-consilier, I, asistent, gr.3</t>
    </r>
  </si>
  <si>
    <t xml:space="preserve">Salariu incadarare   </t>
  </si>
  <si>
    <r>
      <rPr>
        <b/>
        <i/>
        <sz val="11"/>
        <color theme="1"/>
        <rFont val="Calibri"/>
        <family val="2"/>
        <scheme val="minor"/>
      </rPr>
      <t>DREGHICI LIGIA IOANA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consilier, I, asistent, gr.1</t>
    </r>
  </si>
  <si>
    <r>
      <rPr>
        <b/>
        <sz val="11"/>
        <color theme="1"/>
        <rFont val="Calibri"/>
        <family val="2"/>
        <scheme val="minor"/>
      </rPr>
      <t>DUDAȘ ANTON FLORIN</t>
    </r>
    <r>
      <rPr>
        <sz val="11"/>
        <color theme="1"/>
        <rFont val="Calibri"/>
        <family val="2"/>
        <scheme val="minor"/>
      </rPr>
      <t xml:space="preserve">- consilier primar </t>
    </r>
  </si>
  <si>
    <r>
      <rPr>
        <b/>
        <sz val="11"/>
        <color theme="1"/>
        <rFont val="Calibri"/>
        <family val="2"/>
        <scheme val="minor"/>
      </rPr>
      <t xml:space="preserve">VACANT </t>
    </r>
    <r>
      <rPr>
        <sz val="11"/>
        <color theme="1"/>
        <rFont val="Calibri"/>
        <family val="2"/>
        <scheme val="minor"/>
      </rPr>
      <t xml:space="preserve"> - </t>
    </r>
    <r>
      <rPr>
        <sz val="9"/>
        <color theme="1"/>
        <rFont val="Calibri"/>
        <family val="2"/>
        <charset val="238"/>
        <scheme val="minor"/>
      </rPr>
      <t>consilier fonduri europeneTPIA, gr3</t>
    </r>
  </si>
  <si>
    <r>
      <rPr>
        <b/>
        <sz val="11"/>
        <color theme="1"/>
        <rFont val="Calibri"/>
        <family val="2"/>
        <scheme val="minor"/>
      </rPr>
      <t>VACANT</t>
    </r>
    <r>
      <rPr>
        <sz val="11"/>
        <color theme="1"/>
        <rFont val="Calibri"/>
        <family val="2"/>
        <scheme val="minor"/>
      </rPr>
      <t xml:space="preserve"> - mecanic utilaj ,gr.5</t>
    </r>
  </si>
  <si>
    <t>care se aplică începând cu data de 01.01.2021 pentru personalul din cadrul</t>
  </si>
  <si>
    <t>indemniz 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</si>
</sst>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rgb="FF00B0F0"/>
      <name val="Arial Narrow"/>
      <family val="2"/>
      <charset val="238"/>
    </font>
    <font>
      <b/>
      <sz val="11"/>
      <color rgb="FF92D05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11"/>
      <color theme="6"/>
      <name val="Calibri"/>
      <family val="2"/>
      <charset val="238"/>
      <scheme val="minor"/>
    </font>
    <font>
      <sz val="11"/>
      <color theme="6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2" xfId="0" applyBorder="1"/>
    <xf numFmtId="0" fontId="0" fillId="0" borderId="1" xfId="0" applyBorder="1"/>
    <xf numFmtId="0" fontId="5" fillId="0" borderId="1" xfId="0" applyFont="1" applyBorder="1"/>
    <xf numFmtId="0" fontId="0" fillId="0" borderId="0" xfId="0"/>
    <xf numFmtId="0" fontId="0" fillId="0" borderId="2" xfId="0" applyBorder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 applyBorder="1" applyAlignment="1">
      <alignment vertical="top"/>
    </xf>
    <xf numFmtId="4" fontId="15" fillId="0" borderId="0" xfId="0" applyNumberFormat="1" applyFont="1" applyBorder="1"/>
    <xf numFmtId="4" fontId="16" fillId="0" borderId="0" xfId="0" applyNumberFormat="1" applyFont="1" applyBorder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/>
    <xf numFmtId="0" fontId="13" fillId="0" borderId="0" xfId="0" applyFont="1" applyAlignment="1">
      <alignment wrapText="1"/>
    </xf>
    <xf numFmtId="0" fontId="26" fillId="0" borderId="0" xfId="0" applyFont="1"/>
    <xf numFmtId="0" fontId="13" fillId="0" borderId="0" xfId="0" applyFont="1" applyAlignment="1">
      <alignment wrapText="1"/>
    </xf>
    <xf numFmtId="0" fontId="13" fillId="0" borderId="0" xfId="0" applyNumberFormat="1" applyFont="1" applyAlignment="1">
      <alignment wrapText="1"/>
    </xf>
    <xf numFmtId="0" fontId="22" fillId="0" borderId="0" xfId="0" applyNumberFormat="1" applyFont="1" applyAlignment="1">
      <alignment horizontal="center" wrapText="1"/>
    </xf>
    <xf numFmtId="0" fontId="15" fillId="0" borderId="0" xfId="0" applyNumberFormat="1" applyFont="1" applyBorder="1"/>
    <xf numFmtId="0" fontId="24" fillId="0" borderId="0" xfId="0" applyNumberFormat="1" applyFont="1"/>
    <xf numFmtId="0" fontId="0" fillId="0" borderId="0" xfId="0" applyNumberFormat="1"/>
    <xf numFmtId="0" fontId="13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3" fontId="19" fillId="2" borderId="2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164" fontId="0" fillId="0" borderId="2" xfId="0" applyNumberFormat="1" applyFont="1" applyBorder="1" applyAlignment="1">
      <alignment vertical="center"/>
    </xf>
    <xf numFmtId="4" fontId="21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3" fontId="33" fillId="0" borderId="1" xfId="0" applyNumberFormat="1" applyFont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3" fontId="3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/>
    </xf>
    <xf numFmtId="3" fontId="37" fillId="0" borderId="2" xfId="0" applyNumberFormat="1" applyFont="1" applyBorder="1" applyAlignment="1">
      <alignment vertical="center"/>
    </xf>
    <xf numFmtId="0" fontId="38" fillId="0" borderId="0" xfId="0" applyFont="1"/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0" fillId="0" borderId="13" xfId="0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3" fontId="33" fillId="0" borderId="0" xfId="0" applyNumberFormat="1" applyFont="1" applyBorder="1" applyAlignment="1">
      <alignment vertical="center"/>
    </xf>
    <xf numFmtId="3" fontId="33" fillId="0" borderId="8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35" fillId="0" borderId="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showZero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49" sqref="G49"/>
    </sheetView>
  </sheetViews>
  <sheetFormatPr defaultColWidth="8.85546875" defaultRowHeight="15" x14ac:dyDescent="0.25"/>
  <cols>
    <col min="1" max="1" width="4.140625" style="4" customWidth="1"/>
    <col min="2" max="2" width="52" style="4" customWidth="1"/>
    <col min="3" max="3" width="5.140625" style="4" customWidth="1"/>
    <col min="4" max="4" width="3.7109375" style="4" hidden="1" customWidth="1"/>
    <col min="5" max="5" width="10.85546875" style="4" customWidth="1"/>
    <col min="6" max="6" width="5.5703125" style="4" bestFit="1" customWidth="1"/>
    <col min="7" max="7" width="8" style="4" customWidth="1"/>
    <col min="8" max="8" width="5" style="4" customWidth="1"/>
    <col min="9" max="9" width="10" style="36" customWidth="1"/>
    <col min="10" max="10" width="5" style="4" customWidth="1"/>
    <col min="11" max="11" width="8" style="4" customWidth="1"/>
    <col min="12" max="13" width="8.85546875" style="4" customWidth="1"/>
    <col min="14" max="14" width="10.7109375" style="4" hidden="1" customWidth="1"/>
    <col min="15" max="15" width="0.140625" style="4" customWidth="1"/>
    <col min="16" max="16" width="0.140625" style="4" hidden="1" customWidth="1"/>
    <col min="17" max="17" width="12" style="4" hidden="1" customWidth="1"/>
    <col min="18" max="18" width="0.28515625" style="4" customWidth="1"/>
    <col min="19" max="19" width="12.85546875" style="4" customWidth="1"/>
    <col min="20" max="16384" width="8.85546875" style="4"/>
  </cols>
  <sheetData>
    <row r="1" spans="1:18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8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8" x14ac:dyDescent="0.25">
      <c r="A3" s="16"/>
      <c r="B3" s="16"/>
      <c r="C3" s="24"/>
      <c r="D3" s="16"/>
      <c r="E3" s="31"/>
      <c r="F3" s="29"/>
      <c r="G3" s="37"/>
      <c r="H3" s="37"/>
      <c r="I3" s="32"/>
      <c r="J3" s="16"/>
      <c r="K3" s="16"/>
      <c r="L3" s="16"/>
      <c r="M3" s="71"/>
      <c r="O3" s="38"/>
      <c r="P3" s="38"/>
      <c r="Q3" s="37"/>
      <c r="R3" s="75"/>
    </row>
    <row r="4" spans="1:18" ht="18.75" x14ac:dyDescent="0.3">
      <c r="A4" s="89" t="s">
        <v>23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8" x14ac:dyDescent="0.25">
      <c r="A5" s="90" t="s">
        <v>72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8" x14ac:dyDescent="0.25">
      <c r="A6" s="90" t="s">
        <v>27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8" ht="30" x14ac:dyDescent="0.25">
      <c r="A7" s="17"/>
      <c r="B7" s="26" t="s">
        <v>62</v>
      </c>
      <c r="C7" s="25"/>
      <c r="D7" s="27"/>
      <c r="E7" s="27"/>
      <c r="F7" s="27"/>
      <c r="G7" s="27"/>
      <c r="H7" s="27"/>
      <c r="I7" s="33"/>
      <c r="J7" s="17"/>
      <c r="K7" s="17"/>
      <c r="L7" s="17"/>
      <c r="M7" s="72"/>
      <c r="O7" s="27"/>
      <c r="P7" s="39"/>
      <c r="Q7" s="27"/>
      <c r="R7" s="27"/>
    </row>
    <row r="9" spans="1:18" ht="30" customHeight="1" x14ac:dyDescent="0.25">
      <c r="A9" s="69" t="s">
        <v>24</v>
      </c>
      <c r="B9" s="40" t="s">
        <v>25</v>
      </c>
      <c r="C9" s="100" t="s">
        <v>28</v>
      </c>
      <c r="D9" s="97" t="s">
        <v>55</v>
      </c>
      <c r="E9" s="103" t="s">
        <v>67</v>
      </c>
      <c r="F9" s="107" t="s">
        <v>57</v>
      </c>
      <c r="G9" s="107"/>
      <c r="H9" s="107"/>
      <c r="I9" s="107"/>
      <c r="J9" s="107"/>
      <c r="K9" s="107"/>
      <c r="L9" s="108"/>
      <c r="M9" s="76"/>
      <c r="N9" s="116" t="s">
        <v>53</v>
      </c>
      <c r="O9" s="106" t="s">
        <v>59</v>
      </c>
      <c r="P9" s="109" t="s">
        <v>60</v>
      </c>
      <c r="Q9" s="106" t="s">
        <v>56</v>
      </c>
      <c r="R9" s="78"/>
    </row>
    <row r="10" spans="1:18" ht="50.25" customHeight="1" x14ac:dyDescent="0.25">
      <c r="A10" s="70"/>
      <c r="B10" s="93" t="s">
        <v>16</v>
      </c>
      <c r="C10" s="101"/>
      <c r="D10" s="98"/>
      <c r="E10" s="104"/>
      <c r="F10" s="91" t="s">
        <v>47</v>
      </c>
      <c r="G10" s="92"/>
      <c r="H10" s="95" t="s">
        <v>54</v>
      </c>
      <c r="I10" s="96"/>
      <c r="J10" s="112" t="s">
        <v>15</v>
      </c>
      <c r="K10" s="113"/>
      <c r="L10" s="114" t="s">
        <v>58</v>
      </c>
      <c r="M10" s="77" t="s">
        <v>73</v>
      </c>
      <c r="N10" s="116"/>
      <c r="O10" s="106"/>
      <c r="P10" s="110"/>
      <c r="Q10" s="106"/>
      <c r="R10" s="78"/>
    </row>
    <row r="11" spans="1:18" ht="18.75" customHeight="1" x14ac:dyDescent="0.25">
      <c r="A11" s="70"/>
      <c r="B11" s="94"/>
      <c r="C11" s="102"/>
      <c r="D11" s="99"/>
      <c r="E11" s="105"/>
      <c r="F11" s="41" t="s">
        <v>50</v>
      </c>
      <c r="G11" s="41" t="s">
        <v>51</v>
      </c>
      <c r="H11" s="41" t="s">
        <v>50</v>
      </c>
      <c r="I11" s="41" t="s">
        <v>51</v>
      </c>
      <c r="J11" s="41" t="s">
        <v>50</v>
      </c>
      <c r="K11" s="41" t="s">
        <v>51</v>
      </c>
      <c r="L11" s="115"/>
      <c r="M11" s="73"/>
      <c r="N11" s="116"/>
      <c r="O11" s="106"/>
      <c r="P11" s="111"/>
      <c r="Q11" s="106"/>
      <c r="R11" s="78"/>
    </row>
    <row r="12" spans="1:18" x14ac:dyDescent="0.25">
      <c r="A12" s="42">
        <v>1</v>
      </c>
      <c r="B12" s="42" t="s">
        <v>29</v>
      </c>
      <c r="C12" s="42">
        <v>4.5</v>
      </c>
      <c r="D12" s="62">
        <f>ROUNDUP(C12*1450,0)</f>
        <v>6525</v>
      </c>
      <c r="E12" s="43">
        <v>9360</v>
      </c>
      <c r="F12" s="43"/>
      <c r="G12" s="43"/>
      <c r="H12" s="43"/>
      <c r="I12" s="43"/>
      <c r="J12" s="43"/>
      <c r="K12" s="43"/>
      <c r="L12" s="43">
        <f>ROUNDUP(E12*25/100,0)</f>
        <v>2340</v>
      </c>
      <c r="M12" s="43"/>
      <c r="N12" s="57"/>
      <c r="O12" s="60">
        <v>9779</v>
      </c>
      <c r="P12" s="61">
        <f>Q12+Q12*F12/100+Q12*H12/100+Q12*J12/100+Q12*25/100</f>
        <v>10687.5</v>
      </c>
      <c r="Q12" s="60">
        <f>ROUNDUP(C12*1900,0)</f>
        <v>8550</v>
      </c>
      <c r="R12" s="79"/>
    </row>
    <row r="13" spans="1:18" x14ac:dyDescent="0.25">
      <c r="A13" s="42">
        <v>2</v>
      </c>
      <c r="B13" s="42" t="s">
        <v>30</v>
      </c>
      <c r="C13" s="42">
        <v>3.5</v>
      </c>
      <c r="D13" s="62">
        <f t="shared" ref="D13:D42" si="0">ROUNDUP(C13*1450,0)</f>
        <v>5075</v>
      </c>
      <c r="E13" s="43">
        <v>7280</v>
      </c>
      <c r="F13" s="43"/>
      <c r="G13" s="43"/>
      <c r="H13" s="43"/>
      <c r="I13" s="43"/>
      <c r="J13" s="43"/>
      <c r="K13" s="43"/>
      <c r="L13" s="43">
        <f>ROUNDUP(E13*25/100,0)</f>
        <v>1820</v>
      </c>
      <c r="M13" s="43"/>
      <c r="N13" s="57"/>
      <c r="O13" s="60">
        <v>7605</v>
      </c>
      <c r="P13" s="61">
        <f>Q13+Q13*F13/100+Q13*H13/100+Q13*J13/100+Q13*25/100</f>
        <v>8312.5</v>
      </c>
      <c r="Q13" s="60">
        <f>ROUNDUP(C13*1900,0)</f>
        <v>6650</v>
      </c>
      <c r="R13" s="79"/>
    </row>
    <row r="14" spans="1:18" x14ac:dyDescent="0.25">
      <c r="A14" s="42">
        <v>3</v>
      </c>
      <c r="B14" s="42" t="s">
        <v>64</v>
      </c>
      <c r="C14" s="42">
        <v>3.5</v>
      </c>
      <c r="D14" s="62">
        <f t="shared" si="0"/>
        <v>5075</v>
      </c>
      <c r="E14" s="43">
        <v>7280</v>
      </c>
      <c r="F14" s="43"/>
      <c r="G14" s="43"/>
      <c r="H14" s="43">
        <v>0</v>
      </c>
      <c r="I14" s="43">
        <v>0</v>
      </c>
      <c r="J14" s="64"/>
      <c r="K14" s="64"/>
      <c r="L14" s="43"/>
      <c r="M14" s="43"/>
      <c r="N14" s="58" t="e">
        <f>IF(#REF!&gt;$E$13,"atentie brut mai mare decat viceprimar","corect")</f>
        <v>#REF!</v>
      </c>
      <c r="O14" s="60">
        <v>6087</v>
      </c>
      <c r="P14" s="61">
        <f>Q14+Q14*F14/100+Q14*H14/100+Q14*J14/100</f>
        <v>6650</v>
      </c>
      <c r="Q14" s="60">
        <f>ROUNDUP(C14*1900,0)</f>
        <v>6650</v>
      </c>
      <c r="R14" s="79"/>
    </row>
    <row r="15" spans="1:18" x14ac:dyDescent="0.25">
      <c r="A15" s="42">
        <v>4</v>
      </c>
      <c r="B15" s="44" t="s">
        <v>52</v>
      </c>
      <c r="C15" s="42">
        <v>3.1</v>
      </c>
      <c r="D15" s="62">
        <f t="shared" si="0"/>
        <v>4495</v>
      </c>
      <c r="E15" s="43">
        <v>6448</v>
      </c>
      <c r="F15" s="43"/>
      <c r="G15" s="43"/>
      <c r="H15" s="56">
        <v>2.9</v>
      </c>
      <c r="I15" s="43">
        <f>E15*H15/100</f>
        <v>186.99200000000002</v>
      </c>
      <c r="J15" s="43">
        <v>10</v>
      </c>
      <c r="K15" s="43">
        <f>E15*J15/100</f>
        <v>644.79999999999995</v>
      </c>
      <c r="L15" s="43"/>
      <c r="M15" s="43"/>
      <c r="N15" s="58" t="e">
        <f>IF(#REF!&gt;$E$13,"atentie brut mai mare decat viceprimar","corect")</f>
        <v>#REF!</v>
      </c>
      <c r="O15" s="60">
        <v>6087</v>
      </c>
      <c r="P15" s="61">
        <f>Q15+Q15*F15/100+Q15*H15/100+Q15*J15/100</f>
        <v>6649.81</v>
      </c>
      <c r="Q15" s="60">
        <f>ROUNDUP(C15*1900,0)</f>
        <v>5890</v>
      </c>
      <c r="R15" s="79"/>
    </row>
    <row r="16" spans="1:18" x14ac:dyDescent="0.25">
      <c r="A16" s="42">
        <v>5</v>
      </c>
      <c r="B16" s="45" t="s">
        <v>31</v>
      </c>
      <c r="C16" s="45">
        <v>2.4</v>
      </c>
      <c r="D16" s="63">
        <f t="shared" si="0"/>
        <v>3480</v>
      </c>
      <c r="E16" s="46">
        <v>4992</v>
      </c>
      <c r="F16" s="46"/>
      <c r="G16" s="46"/>
      <c r="H16" s="46"/>
      <c r="I16" s="46">
        <f t="shared" ref="I16:I42" si="1">ROUNDUP(E16*H16/100,0)</f>
        <v>0</v>
      </c>
      <c r="J16" s="46"/>
      <c r="K16" s="46"/>
      <c r="L16" s="46"/>
      <c r="M16" s="46"/>
      <c r="N16" s="58" t="e">
        <f>IF(#REF!&gt;$E$13,"atentie brut mai mare decat viceprimar","corect")</f>
        <v>#REF!</v>
      </c>
      <c r="O16" s="60"/>
      <c r="P16" s="61"/>
      <c r="Q16" s="60">
        <f>ROUNDUP(C16*1900,0)</f>
        <v>4560</v>
      </c>
      <c r="R16" s="79"/>
    </row>
    <row r="17" spans="1:25" x14ac:dyDescent="0.25">
      <c r="A17" s="42">
        <v>6</v>
      </c>
      <c r="B17" s="47" t="s">
        <v>48</v>
      </c>
      <c r="C17" s="42">
        <v>2.4</v>
      </c>
      <c r="D17" s="62">
        <f t="shared" si="0"/>
        <v>3480</v>
      </c>
      <c r="E17" s="43">
        <v>4992</v>
      </c>
      <c r="F17" s="43"/>
      <c r="G17" s="43"/>
      <c r="H17" s="43">
        <v>10</v>
      </c>
      <c r="I17" s="43">
        <f>E17*H17/100</f>
        <v>499.2</v>
      </c>
      <c r="J17" s="43">
        <v>10</v>
      </c>
      <c r="K17" s="43">
        <f>E17*J17/100</f>
        <v>499.2</v>
      </c>
      <c r="L17" s="43">
        <v>0</v>
      </c>
      <c r="M17" s="43">
        <v>347</v>
      </c>
      <c r="N17" s="58" t="e">
        <f>IF(#REF!&gt;$E$13,"atentie brut mai mare decat viceprimar","corect")</f>
        <v>#REF!</v>
      </c>
      <c r="O17" s="60">
        <v>5005</v>
      </c>
      <c r="P17" s="61">
        <f>Q17+Q17*F17/100+Q17*H17/100+Q17*J17/100</f>
        <v>5472</v>
      </c>
      <c r="Q17" s="60">
        <f>ROUNDUP(C17*1900,0)</f>
        <v>4560</v>
      </c>
      <c r="R17" s="79"/>
    </row>
    <row r="18" spans="1:25" s="19" customFormat="1" ht="15.75" customHeight="1" x14ac:dyDescent="0.25">
      <c r="A18" s="42">
        <v>7</v>
      </c>
      <c r="B18" s="65" t="s">
        <v>61</v>
      </c>
      <c r="C18" s="65">
        <v>3.5</v>
      </c>
      <c r="D18" s="66">
        <f t="shared" si="0"/>
        <v>5075</v>
      </c>
      <c r="E18" s="66">
        <v>7280</v>
      </c>
      <c r="F18" s="67"/>
      <c r="G18" s="67"/>
      <c r="H18" s="66">
        <v>0</v>
      </c>
      <c r="I18" s="66">
        <f t="shared" si="1"/>
        <v>0</v>
      </c>
      <c r="J18" s="66"/>
      <c r="K18" s="66"/>
      <c r="L18" s="67"/>
      <c r="M18" s="67"/>
      <c r="N18" s="58" t="e">
        <f>IF(#REF!&gt;$E$13,"atentie brut mai mare decat viceprimar","corect")</f>
        <v>#REF!</v>
      </c>
      <c r="O18" s="60">
        <v>6085</v>
      </c>
      <c r="P18" s="61">
        <f>Q18+Q18*F18/100+Q18*H18/100+Q18*J18/100</f>
        <v>6650</v>
      </c>
      <c r="Q18" s="60">
        <f>ROUNDUP(C18*1900,0)</f>
        <v>6650</v>
      </c>
      <c r="R18" s="79"/>
    </row>
    <row r="19" spans="1:25" x14ac:dyDescent="0.25">
      <c r="A19" s="42">
        <v>8</v>
      </c>
      <c r="B19" s="42" t="s">
        <v>32</v>
      </c>
      <c r="C19" s="42">
        <v>2.4</v>
      </c>
      <c r="D19" s="62">
        <f t="shared" si="0"/>
        <v>3480</v>
      </c>
      <c r="E19" s="43">
        <v>4992</v>
      </c>
      <c r="F19" s="43"/>
      <c r="G19" s="43"/>
      <c r="H19" s="43">
        <v>10</v>
      </c>
      <c r="I19" s="43">
        <f>E19*H19/100</f>
        <v>499.2</v>
      </c>
      <c r="J19" s="43"/>
      <c r="K19" s="43"/>
      <c r="L19" s="43"/>
      <c r="M19" s="43">
        <v>347</v>
      </c>
      <c r="N19" s="58" t="e">
        <f>IF(#REF!&gt;$E$13,"atentie brut mai mare decat viceprimar","corect")</f>
        <v>#REF!</v>
      </c>
      <c r="O19" s="60">
        <v>4589</v>
      </c>
      <c r="P19" s="61">
        <f>Q19+Q19*F19/100+Q19*H19/100+Q19*J19/100</f>
        <v>5016</v>
      </c>
      <c r="Q19" s="60">
        <f>ROUNDUP(C19*1900,0)</f>
        <v>4560</v>
      </c>
      <c r="R19" s="79"/>
    </row>
    <row r="20" spans="1:25" x14ac:dyDescent="0.25">
      <c r="A20" s="42">
        <v>9</v>
      </c>
      <c r="B20" s="48" t="s">
        <v>33</v>
      </c>
      <c r="C20" s="42">
        <v>2.4</v>
      </c>
      <c r="D20" s="62">
        <f t="shared" si="0"/>
        <v>3480</v>
      </c>
      <c r="E20" s="43">
        <v>4992</v>
      </c>
      <c r="F20" s="43">
        <v>15</v>
      </c>
      <c r="G20" s="43">
        <v>749</v>
      </c>
      <c r="H20" s="43">
        <v>10</v>
      </c>
      <c r="I20" s="43">
        <f t="shared" ref="I20:I25" si="2">E20*H20/100</f>
        <v>499.2</v>
      </c>
      <c r="J20" s="43"/>
      <c r="K20" s="43"/>
      <c r="L20" s="43"/>
      <c r="M20" s="43">
        <v>347</v>
      </c>
      <c r="N20" s="58" t="e">
        <f>IF(#REF!&gt;$E$13,"atentie brut mai mare decat viceprimar","corect")</f>
        <v>#REF!</v>
      </c>
      <c r="O20" s="60">
        <v>4589</v>
      </c>
      <c r="P20" s="61">
        <f>Q20+Q20*F20/100+Q20*H20/100+Q20*J20/100</f>
        <v>5700</v>
      </c>
      <c r="Q20" s="60">
        <f>ROUNDUP(C20*1900,0)</f>
        <v>4560</v>
      </c>
      <c r="R20" s="79"/>
    </row>
    <row r="21" spans="1:25" x14ac:dyDescent="0.25">
      <c r="A21" s="42">
        <v>10</v>
      </c>
      <c r="B21" s="42" t="s">
        <v>34</v>
      </c>
      <c r="C21" s="42">
        <v>2.4</v>
      </c>
      <c r="D21" s="62">
        <f t="shared" si="0"/>
        <v>3480</v>
      </c>
      <c r="E21" s="43">
        <v>4992</v>
      </c>
      <c r="F21" s="43">
        <v>15</v>
      </c>
      <c r="G21" s="43">
        <f>E21*F21/100</f>
        <v>748.8</v>
      </c>
      <c r="H21" s="43">
        <v>10</v>
      </c>
      <c r="I21" s="43">
        <f t="shared" si="2"/>
        <v>499.2</v>
      </c>
      <c r="J21" s="43"/>
      <c r="K21" s="43"/>
      <c r="L21" s="43"/>
      <c r="M21" s="43">
        <v>347</v>
      </c>
      <c r="N21" s="58" t="e">
        <f>IF(#REF!&gt;$E$13,"atentie brut mai mare decat viceprimar","corect")</f>
        <v>#REF!</v>
      </c>
      <c r="O21" s="60">
        <v>5588</v>
      </c>
      <c r="P21" s="61">
        <f>Q21+Q21*F21/100+Q21*H21/100+Q21*J21/100</f>
        <v>5700</v>
      </c>
      <c r="Q21" s="60">
        <f>ROUNDUP(C21*1900,0)</f>
        <v>4560</v>
      </c>
      <c r="R21" s="79"/>
    </row>
    <row r="22" spans="1:25" ht="18" customHeight="1" x14ac:dyDescent="0.25">
      <c r="A22" s="42">
        <v>11</v>
      </c>
      <c r="B22" s="48" t="s">
        <v>35</v>
      </c>
      <c r="C22" s="48">
        <v>2</v>
      </c>
      <c r="D22" s="62">
        <f t="shared" si="0"/>
        <v>2900</v>
      </c>
      <c r="E22" s="43">
        <v>4160</v>
      </c>
      <c r="F22" s="43"/>
      <c r="G22" s="43"/>
      <c r="H22" s="43">
        <v>10</v>
      </c>
      <c r="I22" s="43">
        <f t="shared" si="2"/>
        <v>416</v>
      </c>
      <c r="J22" s="43"/>
      <c r="K22" s="43"/>
      <c r="L22" s="43"/>
      <c r="M22" s="43">
        <v>347</v>
      </c>
      <c r="N22" s="58" t="e">
        <f>IF(#REF!&gt;$E$13,"atentie brut mai mare decat viceprimar","corect")</f>
        <v>#REF!</v>
      </c>
      <c r="O22" s="60">
        <v>3827</v>
      </c>
      <c r="P22" s="61">
        <f>Q22+Q22*F22/100+Q22*H22/100+Q22*J22/100</f>
        <v>4180</v>
      </c>
      <c r="Q22" s="60">
        <f>ROUNDUP(C22*1900,0)</f>
        <v>3800</v>
      </c>
      <c r="R22" s="79"/>
    </row>
    <row r="23" spans="1:25" x14ac:dyDescent="0.25">
      <c r="A23" s="42">
        <v>12</v>
      </c>
      <c r="B23" s="50" t="s">
        <v>49</v>
      </c>
      <c r="C23" s="51">
        <v>2</v>
      </c>
      <c r="D23" s="62">
        <f t="shared" si="0"/>
        <v>2900</v>
      </c>
      <c r="E23" s="43">
        <v>4160</v>
      </c>
      <c r="F23" s="43"/>
      <c r="G23" s="43"/>
      <c r="H23" s="43">
        <v>10</v>
      </c>
      <c r="I23" s="43">
        <f t="shared" si="2"/>
        <v>416</v>
      </c>
      <c r="J23" s="43"/>
      <c r="K23" s="43"/>
      <c r="L23" s="43"/>
      <c r="M23" s="43">
        <v>347</v>
      </c>
      <c r="N23" s="58" t="e">
        <f>IF(#REF!&gt;$E$13,"atentie brut mai mare decat viceprimar","corect")</f>
        <v>#REF!</v>
      </c>
      <c r="O23" s="60"/>
      <c r="P23" s="61">
        <f>Q23+Q23*F23/100+Q23*H23/100+Q23*J23/100</f>
        <v>4180</v>
      </c>
      <c r="Q23" s="60">
        <f>ROUNDUP(C23*1900,0)</f>
        <v>3800</v>
      </c>
      <c r="R23" s="79"/>
    </row>
    <row r="24" spans="1:25" x14ac:dyDescent="0.25">
      <c r="A24" s="42">
        <v>13</v>
      </c>
      <c r="B24" s="42" t="s">
        <v>36</v>
      </c>
      <c r="C24" s="42">
        <v>2</v>
      </c>
      <c r="D24" s="62">
        <f t="shared" si="0"/>
        <v>2900</v>
      </c>
      <c r="E24" s="43">
        <v>4160</v>
      </c>
      <c r="F24" s="43"/>
      <c r="G24" s="43"/>
      <c r="H24" s="43">
        <v>10</v>
      </c>
      <c r="I24" s="43">
        <f t="shared" si="2"/>
        <v>416</v>
      </c>
      <c r="J24" s="43"/>
      <c r="K24" s="43"/>
      <c r="L24" s="43"/>
      <c r="M24" s="43">
        <v>347</v>
      </c>
      <c r="N24" s="58" t="e">
        <f>IF(#REF!&gt;$E$13,"atentie brut mai mare decat viceprimar","corect")</f>
        <v>#REF!</v>
      </c>
      <c r="O24" s="60">
        <v>3827</v>
      </c>
      <c r="P24" s="61">
        <f>Q24+Q24*F24/100+Q24*H24/100+Q24*J24/100</f>
        <v>4180</v>
      </c>
      <c r="Q24" s="60">
        <f>ROUNDUP(C24*1900,0)</f>
        <v>3800</v>
      </c>
      <c r="R24" s="79"/>
    </row>
    <row r="25" spans="1:25" x14ac:dyDescent="0.25">
      <c r="A25" s="42">
        <v>14</v>
      </c>
      <c r="B25" s="42" t="s">
        <v>66</v>
      </c>
      <c r="C25" s="42">
        <v>1.5</v>
      </c>
      <c r="D25" s="62">
        <f t="shared" si="0"/>
        <v>2175</v>
      </c>
      <c r="E25" s="43">
        <v>3120</v>
      </c>
      <c r="F25" s="43"/>
      <c r="G25" s="43"/>
      <c r="H25" s="43">
        <v>10</v>
      </c>
      <c r="I25" s="43">
        <f t="shared" si="2"/>
        <v>312</v>
      </c>
      <c r="J25" s="43"/>
      <c r="K25" s="43"/>
      <c r="L25" s="43"/>
      <c r="M25" s="43">
        <v>347</v>
      </c>
      <c r="N25" s="58" t="e">
        <f>IF(#REF!&gt;$E$13,"atentie brut mai mare decat viceprimar","corect")</f>
        <v>#REF!</v>
      </c>
      <c r="O25" s="60">
        <v>2848</v>
      </c>
      <c r="P25" s="61">
        <f>Q25+Q25*F25/100+Q25*H25/100+Q25*J25/100</f>
        <v>3135</v>
      </c>
      <c r="Q25" s="60">
        <f>ROUNDUP(C25*1900,0)</f>
        <v>2850</v>
      </c>
      <c r="R25" s="79"/>
      <c r="S25" s="9"/>
      <c r="T25" s="9"/>
      <c r="U25" s="9"/>
      <c r="V25" s="9"/>
      <c r="W25" s="9"/>
      <c r="X25" s="9"/>
      <c r="Y25" s="9"/>
    </row>
    <row r="26" spans="1:25" s="18" customFormat="1" x14ac:dyDescent="0.25">
      <c r="A26" s="52">
        <v>15</v>
      </c>
      <c r="B26" s="52" t="s">
        <v>68</v>
      </c>
      <c r="C26" s="42">
        <v>1.5</v>
      </c>
      <c r="D26" s="62">
        <f t="shared" si="0"/>
        <v>2175</v>
      </c>
      <c r="E26" s="43">
        <v>3120</v>
      </c>
      <c r="F26" s="49"/>
      <c r="G26" s="49"/>
      <c r="H26" s="43">
        <v>10</v>
      </c>
      <c r="I26" s="43">
        <v>312</v>
      </c>
      <c r="J26" s="43"/>
      <c r="K26" s="49"/>
      <c r="L26" s="49"/>
      <c r="M26" s="49">
        <v>347</v>
      </c>
      <c r="N26" s="58" t="e">
        <f>IF(#REF!&gt;$E$13,"atentie brut mai mare decat viceprimar","corect")</f>
        <v>#REF!</v>
      </c>
      <c r="O26" s="60">
        <v>2867</v>
      </c>
      <c r="P26" s="61">
        <f>Q26+Q26*F26/100+Q26*H26/100+Q26*J26/100</f>
        <v>3135</v>
      </c>
      <c r="Q26" s="60">
        <f>ROUNDUP(C26*1900,0)</f>
        <v>2850</v>
      </c>
      <c r="R26" s="79"/>
      <c r="S26" s="20"/>
      <c r="T26" s="20"/>
      <c r="U26" s="20"/>
      <c r="V26" s="20"/>
      <c r="W26" s="20"/>
      <c r="X26" s="20"/>
      <c r="Y26" s="20"/>
    </row>
    <row r="27" spans="1:25" x14ac:dyDescent="0.25">
      <c r="A27" s="42">
        <v>16</v>
      </c>
      <c r="B27" s="48" t="s">
        <v>46</v>
      </c>
      <c r="C27" s="42">
        <v>1.5</v>
      </c>
      <c r="D27" s="62">
        <f t="shared" si="0"/>
        <v>2175</v>
      </c>
      <c r="E27" s="43">
        <v>3120</v>
      </c>
      <c r="F27" s="43"/>
      <c r="G27" s="43"/>
      <c r="H27" s="43">
        <v>10</v>
      </c>
      <c r="I27" s="43">
        <f>E27*H27/100</f>
        <v>312</v>
      </c>
      <c r="J27" s="43"/>
      <c r="K27" s="43"/>
      <c r="L27" s="43"/>
      <c r="M27" s="43">
        <v>347</v>
      </c>
      <c r="N27" s="58" t="e">
        <f>IF(#REF!&gt;$E$13,"atentie brut mai mare decat viceprimar","corect")</f>
        <v>#REF!</v>
      </c>
      <c r="O27" s="60">
        <v>2848</v>
      </c>
      <c r="P27" s="61">
        <f>Q27+Q27*F27/100+Q27*H27/100+Q27*J27/100</f>
        <v>3135</v>
      </c>
      <c r="Q27" s="60">
        <f>ROUNDUP(C27*1900,0)</f>
        <v>2850</v>
      </c>
      <c r="R27" s="79"/>
    </row>
    <row r="28" spans="1:25" x14ac:dyDescent="0.25">
      <c r="A28" s="42">
        <v>17</v>
      </c>
      <c r="B28" s="48" t="s">
        <v>69</v>
      </c>
      <c r="C28" s="48">
        <v>3.5</v>
      </c>
      <c r="D28" s="62">
        <f t="shared" si="0"/>
        <v>5075</v>
      </c>
      <c r="E28" s="43">
        <v>7200</v>
      </c>
      <c r="F28" s="43"/>
      <c r="G28" s="43"/>
      <c r="H28" s="43">
        <v>10</v>
      </c>
      <c r="I28" s="43">
        <v>0</v>
      </c>
      <c r="J28" s="43"/>
      <c r="K28" s="43"/>
      <c r="L28" s="43"/>
      <c r="M28" s="43">
        <v>0</v>
      </c>
      <c r="N28" s="58" t="e">
        <f>IF(#REF!&gt;$E$13,"atentie brut mai mare decat viceprimar","corect")</f>
        <v>#REF!</v>
      </c>
      <c r="O28" s="60">
        <v>2672</v>
      </c>
      <c r="P28" s="61">
        <f>Q28+Q28*F28/100+Q28*H28/100+Q28*J28/100</f>
        <v>7315</v>
      </c>
      <c r="Q28" s="60">
        <f>ROUNDUP(C28*1900,0)</f>
        <v>6650</v>
      </c>
      <c r="R28" s="79"/>
    </row>
    <row r="29" spans="1:25" x14ac:dyDescent="0.25">
      <c r="A29" s="42">
        <v>18</v>
      </c>
      <c r="B29" s="74" t="s">
        <v>63</v>
      </c>
      <c r="C29" s="81">
        <v>1.4</v>
      </c>
      <c r="D29" s="82">
        <f t="shared" si="0"/>
        <v>2030</v>
      </c>
      <c r="E29" s="83">
        <v>2912</v>
      </c>
      <c r="F29" s="83"/>
      <c r="G29" s="83"/>
      <c r="H29" s="83">
        <v>5</v>
      </c>
      <c r="I29" s="43">
        <f t="shared" ref="I29:I37" si="3">E29*H29/100</f>
        <v>145.6</v>
      </c>
      <c r="J29" s="83"/>
      <c r="K29" s="83"/>
      <c r="L29" s="83"/>
      <c r="M29" s="83">
        <v>347</v>
      </c>
      <c r="N29" s="58" t="e">
        <f>IF(#REF!&gt;$E$13,"atentie brut mai mare decat viceprimar","corect")</f>
        <v>#REF!</v>
      </c>
      <c r="O29" s="60"/>
      <c r="P29" s="61">
        <f>Q29+Q29*F29/100+Q29*H29/100+Q29*J29/100</f>
        <v>2793</v>
      </c>
      <c r="Q29" s="60">
        <f>ROUNDUP(C29*1900,0)</f>
        <v>2660</v>
      </c>
      <c r="R29" s="79"/>
    </row>
    <row r="30" spans="1:25" s="18" customFormat="1" x14ac:dyDescent="0.25">
      <c r="A30" s="52">
        <v>19</v>
      </c>
      <c r="B30" s="52" t="s">
        <v>37</v>
      </c>
      <c r="C30" s="52">
        <v>1.2</v>
      </c>
      <c r="D30" s="62">
        <f t="shared" si="0"/>
        <v>1740</v>
      </c>
      <c r="E30" s="43">
        <v>2496</v>
      </c>
      <c r="F30" s="49"/>
      <c r="G30" s="49"/>
      <c r="H30" s="43">
        <v>5</v>
      </c>
      <c r="I30" s="43">
        <f t="shared" si="3"/>
        <v>124.8</v>
      </c>
      <c r="J30" s="43"/>
      <c r="K30" s="49"/>
      <c r="L30" s="49"/>
      <c r="M30" s="49">
        <v>347</v>
      </c>
      <c r="N30" s="58" t="e">
        <f>IF(#REF!&gt;$E$13,"atentie brut mai mare decat viceprimar","corect")</f>
        <v>#REF!</v>
      </c>
      <c r="O30" s="60">
        <v>2181</v>
      </c>
      <c r="P30" s="61">
        <f>Q30+Q30*F30/100+Q30*H30/100+Q30*J30/100</f>
        <v>2394</v>
      </c>
      <c r="Q30" s="60">
        <f>ROUNDUP(C30*1900,0)</f>
        <v>2280</v>
      </c>
      <c r="R30" s="79"/>
    </row>
    <row r="31" spans="1:25" s="18" customFormat="1" x14ac:dyDescent="0.25">
      <c r="A31" s="52">
        <v>20</v>
      </c>
      <c r="B31" s="52" t="s">
        <v>38</v>
      </c>
      <c r="C31" s="52">
        <v>1.4</v>
      </c>
      <c r="D31" s="62">
        <f t="shared" si="0"/>
        <v>2030</v>
      </c>
      <c r="E31" s="43">
        <v>2912</v>
      </c>
      <c r="F31" s="49"/>
      <c r="G31" s="49"/>
      <c r="H31" s="43">
        <v>5</v>
      </c>
      <c r="I31" s="43">
        <f t="shared" si="3"/>
        <v>145.6</v>
      </c>
      <c r="J31" s="43"/>
      <c r="K31" s="49"/>
      <c r="L31" s="49"/>
      <c r="M31" s="49">
        <v>347</v>
      </c>
      <c r="N31" s="58" t="e">
        <f>IF(#REF!&gt;$E$13,"atentie brut mai mare decat viceprimar","corect")</f>
        <v>#REF!</v>
      </c>
      <c r="O31" s="60">
        <v>2539</v>
      </c>
      <c r="P31" s="61">
        <f>Q31+Q31*F31/100+Q31*H31/100+Q31*J31/100</f>
        <v>2793</v>
      </c>
      <c r="Q31" s="60">
        <f>ROUNDUP(C31*1900,0)</f>
        <v>2660</v>
      </c>
      <c r="R31" s="79"/>
    </row>
    <row r="32" spans="1:25" x14ac:dyDescent="0.25">
      <c r="A32" s="42">
        <v>21</v>
      </c>
      <c r="B32" s="42" t="s">
        <v>39</v>
      </c>
      <c r="C32" s="52">
        <v>1.4</v>
      </c>
      <c r="D32" s="62">
        <f t="shared" si="0"/>
        <v>2030</v>
      </c>
      <c r="E32" s="43">
        <v>2912</v>
      </c>
      <c r="F32" s="49"/>
      <c r="G32" s="49"/>
      <c r="H32" s="43">
        <v>5</v>
      </c>
      <c r="I32" s="43">
        <f t="shared" si="3"/>
        <v>145.6</v>
      </c>
      <c r="J32" s="43"/>
      <c r="K32" s="49"/>
      <c r="L32" s="49"/>
      <c r="M32" s="49">
        <v>347</v>
      </c>
      <c r="N32" s="58" t="e">
        <f>IF(#REF!&gt;$E$13,"atentie brut mai mare decat viceprimar","corect")</f>
        <v>#REF!</v>
      </c>
      <c r="O32" s="60">
        <v>2549</v>
      </c>
      <c r="P32" s="61">
        <f>Q32+Q32*F32/100+Q32*H32/100+Q32*J32/100</f>
        <v>2793</v>
      </c>
      <c r="Q32" s="60">
        <f>ROUNDUP(C32*1900,0)</f>
        <v>2660</v>
      </c>
      <c r="R32" s="79"/>
    </row>
    <row r="33" spans="1:20" x14ac:dyDescent="0.25">
      <c r="A33" s="52">
        <v>22</v>
      </c>
      <c r="B33" s="42" t="s">
        <v>40</v>
      </c>
      <c r="C33" s="52">
        <v>1.4</v>
      </c>
      <c r="D33" s="62">
        <f t="shared" si="0"/>
        <v>2030</v>
      </c>
      <c r="E33" s="43">
        <v>2912</v>
      </c>
      <c r="F33" s="49"/>
      <c r="G33" s="49"/>
      <c r="H33" s="43">
        <v>5</v>
      </c>
      <c r="I33" s="43">
        <f t="shared" si="3"/>
        <v>145.6</v>
      </c>
      <c r="J33" s="43"/>
      <c r="K33" s="49"/>
      <c r="L33" s="49"/>
      <c r="M33" s="49">
        <v>347</v>
      </c>
      <c r="N33" s="58" t="e">
        <f>IF(#REF!&gt;$E$13,"atentie brut mai mare decat viceprimar","corect")</f>
        <v>#REF!</v>
      </c>
      <c r="O33" s="60">
        <v>2549</v>
      </c>
      <c r="P33" s="61">
        <f>Q33+Q33*F33/100+Q33*H33/100+Q33*J33/100</f>
        <v>2793</v>
      </c>
      <c r="Q33" s="60">
        <f>ROUNDUP(C33*1900,0)</f>
        <v>2660</v>
      </c>
      <c r="R33" s="79"/>
    </row>
    <row r="34" spans="1:20" x14ac:dyDescent="0.25">
      <c r="A34" s="42">
        <v>23</v>
      </c>
      <c r="B34" s="42" t="s">
        <v>41</v>
      </c>
      <c r="C34" s="52">
        <v>1.4</v>
      </c>
      <c r="D34" s="62">
        <f t="shared" si="0"/>
        <v>2030</v>
      </c>
      <c r="E34" s="43">
        <v>2912</v>
      </c>
      <c r="F34" s="49"/>
      <c r="G34" s="49"/>
      <c r="H34" s="43">
        <v>5</v>
      </c>
      <c r="I34" s="43">
        <f t="shared" si="3"/>
        <v>145.6</v>
      </c>
      <c r="J34" s="43"/>
      <c r="K34" s="49"/>
      <c r="L34" s="49"/>
      <c r="M34" s="49">
        <v>347</v>
      </c>
      <c r="N34" s="58" t="e">
        <f>IF(#REF!&gt;$E$13,"atentie brut mai mare decat viceprimar","corect")</f>
        <v>#REF!</v>
      </c>
      <c r="O34" s="60">
        <v>2549</v>
      </c>
      <c r="P34" s="61">
        <f>Q34+Q34*F34/100+Q34*H34/100+Q34*J34/100</f>
        <v>2793</v>
      </c>
      <c r="Q34" s="60">
        <f>ROUNDUP(C34*1900,0)</f>
        <v>2660</v>
      </c>
      <c r="R34" s="79"/>
    </row>
    <row r="35" spans="1:20" x14ac:dyDescent="0.25">
      <c r="A35" s="42">
        <v>24</v>
      </c>
      <c r="B35" s="42" t="s">
        <v>71</v>
      </c>
      <c r="C35" s="52">
        <v>1.4</v>
      </c>
      <c r="D35" s="62">
        <f t="shared" si="0"/>
        <v>2030</v>
      </c>
      <c r="E35" s="43">
        <v>2912</v>
      </c>
      <c r="F35" s="49"/>
      <c r="G35" s="49"/>
      <c r="H35" s="43">
        <v>5</v>
      </c>
      <c r="I35" s="43">
        <v>0</v>
      </c>
      <c r="J35" s="43"/>
      <c r="K35" s="49"/>
      <c r="L35" s="49"/>
      <c r="M35" s="49">
        <v>0</v>
      </c>
      <c r="N35" s="58" t="e">
        <f>IF(#REF!&gt;$E$13,"atentie brut mai mare decat viceprimar","corect")</f>
        <v>#REF!</v>
      </c>
      <c r="O35" s="60">
        <v>2549</v>
      </c>
      <c r="P35" s="61">
        <f>Q35+Q35*F35/100+Q35*H35/100+Q35*J35/100</f>
        <v>2793</v>
      </c>
      <c r="Q35" s="60">
        <f>ROUNDUP(C35*1900,0)</f>
        <v>2660</v>
      </c>
      <c r="R35" s="79"/>
    </row>
    <row r="36" spans="1:20" x14ac:dyDescent="0.25">
      <c r="A36" s="52">
        <v>25</v>
      </c>
      <c r="B36" s="48" t="s">
        <v>42</v>
      </c>
      <c r="C36" s="48">
        <v>2.2000000000000002</v>
      </c>
      <c r="D36" s="62">
        <f t="shared" si="0"/>
        <v>3190</v>
      </c>
      <c r="E36" s="43">
        <v>4576</v>
      </c>
      <c r="F36" s="49"/>
      <c r="G36" s="49"/>
      <c r="H36" s="43">
        <v>10</v>
      </c>
      <c r="I36" s="43">
        <f t="shared" si="3"/>
        <v>457.6</v>
      </c>
      <c r="J36" s="43"/>
      <c r="K36" s="43"/>
      <c r="L36" s="43"/>
      <c r="M36" s="43">
        <v>347</v>
      </c>
      <c r="N36" s="58" t="e">
        <f>IF(#REF!&gt;$E$13,"atentie brut mai mare decat viceprimar","corect")</f>
        <v>#REF!</v>
      </c>
      <c r="O36" s="60">
        <v>3827</v>
      </c>
      <c r="P36" s="61">
        <f>Q36+Q36*F36/100+Q36*H36/100+Q36*J36/100</f>
        <v>4598</v>
      </c>
      <c r="Q36" s="60">
        <f>ROUNDUP(C36*1900,0)</f>
        <v>4180</v>
      </c>
      <c r="R36" s="79"/>
    </row>
    <row r="37" spans="1:20" x14ac:dyDescent="0.25">
      <c r="A37" s="42">
        <v>26</v>
      </c>
      <c r="B37" s="84" t="s">
        <v>65</v>
      </c>
      <c r="C37" s="42">
        <v>1.6</v>
      </c>
      <c r="D37" s="62">
        <f t="shared" si="0"/>
        <v>2320</v>
      </c>
      <c r="E37" s="43">
        <v>3328</v>
      </c>
      <c r="F37" s="49"/>
      <c r="G37" s="49"/>
      <c r="H37" s="43">
        <v>10</v>
      </c>
      <c r="I37" s="43">
        <f t="shared" si="3"/>
        <v>332.8</v>
      </c>
      <c r="J37" s="43"/>
      <c r="K37" s="43"/>
      <c r="L37" s="43">
        <v>0</v>
      </c>
      <c r="M37" s="43">
        <v>347</v>
      </c>
      <c r="N37" s="58" t="e">
        <f>IF(#REF!&gt;$E$13,"atentie brut mai mare decat viceprimar","corect")</f>
        <v>#REF!</v>
      </c>
      <c r="O37" s="60">
        <v>3035</v>
      </c>
      <c r="P37" s="61">
        <f>Q37+Q37*F37/100+Q37*H37/100+Q37*J37/100</f>
        <v>3344</v>
      </c>
      <c r="Q37" s="60">
        <f>ROUNDUP(C37*1900,0)</f>
        <v>3040</v>
      </c>
      <c r="R37" s="79"/>
    </row>
    <row r="38" spans="1:20" ht="21.75" customHeight="1" x14ac:dyDescent="0.25">
      <c r="A38" s="42">
        <v>27</v>
      </c>
      <c r="B38" s="48" t="s">
        <v>70</v>
      </c>
      <c r="C38" s="48">
        <v>2.4</v>
      </c>
      <c r="D38" s="62">
        <f t="shared" si="0"/>
        <v>3480</v>
      </c>
      <c r="E38" s="43">
        <v>4992</v>
      </c>
      <c r="F38" s="49"/>
      <c r="G38" s="49"/>
      <c r="H38" s="43"/>
      <c r="I38" s="43">
        <v>0</v>
      </c>
      <c r="J38" s="43"/>
      <c r="K38" s="43"/>
      <c r="L38" s="43">
        <v>0</v>
      </c>
      <c r="M38" s="43">
        <v>0</v>
      </c>
      <c r="N38" s="58" t="e">
        <f>IF(#REF!&gt;$E$13,"atentie brut mai mare decat viceprimar","corect")</f>
        <v>#REF!</v>
      </c>
      <c r="O38" s="60">
        <v>4589</v>
      </c>
      <c r="P38" s="61">
        <f>Q38+Q38*F38/100+Q38*H38/100+Q38*J38/100</f>
        <v>4560</v>
      </c>
      <c r="Q38" s="60">
        <f>ROUNDUP(C38*1900,0)</f>
        <v>4560</v>
      </c>
      <c r="R38" s="79"/>
    </row>
    <row r="39" spans="1:20" x14ac:dyDescent="0.25">
      <c r="A39" s="52">
        <v>28</v>
      </c>
      <c r="B39" s="53" t="s">
        <v>26</v>
      </c>
      <c r="C39" s="53">
        <v>1.5</v>
      </c>
      <c r="D39" s="63">
        <f t="shared" si="0"/>
        <v>2175</v>
      </c>
      <c r="E39" s="46">
        <v>3120</v>
      </c>
      <c r="F39" s="54"/>
      <c r="G39" s="54"/>
      <c r="H39" s="46"/>
      <c r="I39" s="46">
        <f t="shared" si="1"/>
        <v>0</v>
      </c>
      <c r="J39" s="46"/>
      <c r="K39" s="46"/>
      <c r="L39" s="46"/>
      <c r="M39" s="46"/>
      <c r="N39" s="58" t="e">
        <f>IF(#REF!&gt;$E$13,"atentie brut mai mare decat viceprimar","corect")</f>
        <v>#REF!</v>
      </c>
      <c r="O39" s="60"/>
      <c r="P39" s="61"/>
      <c r="Q39" s="60">
        <f>ROUNDUP(C39*1900,0)</f>
        <v>2850</v>
      </c>
      <c r="R39" s="80"/>
      <c r="S39" s="85"/>
    </row>
    <row r="40" spans="1:20" x14ac:dyDescent="0.25">
      <c r="A40" s="42">
        <v>29</v>
      </c>
      <c r="B40" s="45" t="s">
        <v>43</v>
      </c>
      <c r="C40" s="45">
        <v>1.4</v>
      </c>
      <c r="D40" s="63">
        <f t="shared" si="0"/>
        <v>2030</v>
      </c>
      <c r="E40" s="46">
        <v>2912</v>
      </c>
      <c r="F40" s="54"/>
      <c r="G40" s="54"/>
      <c r="H40" s="46"/>
      <c r="I40" s="46">
        <f t="shared" si="1"/>
        <v>0</v>
      </c>
      <c r="J40" s="46"/>
      <c r="K40" s="46"/>
      <c r="L40" s="46"/>
      <c r="M40" s="46"/>
      <c r="N40" s="58" t="e">
        <f>IF(#REF!&gt;$E$13,"atentie brut mai mare decat viceprimar","corect")</f>
        <v>#REF!</v>
      </c>
      <c r="O40" s="60"/>
      <c r="P40" s="61"/>
      <c r="Q40" s="60">
        <f>ROUNDUP(C40*1900,0)</f>
        <v>2660</v>
      </c>
      <c r="R40" s="80"/>
      <c r="S40" s="85"/>
    </row>
    <row r="41" spans="1:20" x14ac:dyDescent="0.25">
      <c r="A41" s="42">
        <v>30</v>
      </c>
      <c r="B41" s="45" t="s">
        <v>44</v>
      </c>
      <c r="C41" s="45">
        <v>1.4</v>
      </c>
      <c r="D41" s="63">
        <f t="shared" si="0"/>
        <v>2030</v>
      </c>
      <c r="E41" s="46">
        <v>2912</v>
      </c>
      <c r="F41" s="54"/>
      <c r="G41" s="54"/>
      <c r="H41" s="46"/>
      <c r="I41" s="46">
        <f t="shared" si="1"/>
        <v>0</v>
      </c>
      <c r="J41" s="46"/>
      <c r="K41" s="46"/>
      <c r="L41" s="46"/>
      <c r="M41" s="46"/>
      <c r="N41" s="58" t="e">
        <f>IF(#REF!&gt;$E$13,"atentie brut mai mare decat viceprimar","corect")</f>
        <v>#REF!</v>
      </c>
      <c r="O41" s="60"/>
      <c r="P41" s="61"/>
      <c r="Q41" s="60">
        <f>ROUNDUP(C41*1900,0)</f>
        <v>2660</v>
      </c>
      <c r="R41" s="80"/>
      <c r="S41" s="85"/>
    </row>
    <row r="42" spans="1:20" x14ac:dyDescent="0.25">
      <c r="A42" s="42">
        <v>31</v>
      </c>
      <c r="B42" s="55" t="s">
        <v>45</v>
      </c>
      <c r="C42" s="55">
        <v>1.4</v>
      </c>
      <c r="D42" s="63">
        <f t="shared" si="0"/>
        <v>2030</v>
      </c>
      <c r="E42" s="46">
        <v>2912</v>
      </c>
      <c r="F42" s="54"/>
      <c r="G42" s="54"/>
      <c r="H42" s="46"/>
      <c r="I42" s="46">
        <f t="shared" si="1"/>
        <v>0</v>
      </c>
      <c r="J42" s="46"/>
      <c r="K42" s="46"/>
      <c r="L42" s="46"/>
      <c r="M42" s="46"/>
      <c r="N42" s="58" t="e">
        <f>IF(#REF!&gt;$E$13,"atentie brut mai mare decat viceprimar","corect")</f>
        <v>#REF!</v>
      </c>
      <c r="O42" s="60"/>
      <c r="P42" s="61"/>
      <c r="Q42" s="60">
        <f>ROUNDUP(C42*1900,0)</f>
        <v>2660</v>
      </c>
      <c r="R42" s="80"/>
      <c r="S42" s="85"/>
    </row>
    <row r="43" spans="1:20" s="18" customFormat="1" x14ac:dyDescent="0.25">
      <c r="A43" s="21"/>
      <c r="B43" s="21"/>
      <c r="C43" s="21"/>
      <c r="D43" s="22"/>
      <c r="E43" s="22"/>
      <c r="F43" s="22"/>
      <c r="G43" s="22"/>
      <c r="H43" s="22"/>
      <c r="I43" s="34"/>
      <c r="J43" s="22"/>
      <c r="K43" s="22"/>
      <c r="L43" s="22"/>
      <c r="M43" s="22"/>
      <c r="N43" s="23" t="e">
        <f t="shared" ref="N43:P43" si="4">SUM(N12:N42)</f>
        <v>#REF!</v>
      </c>
      <c r="O43" s="23">
        <f t="shared" si="4"/>
        <v>100670</v>
      </c>
      <c r="P43" s="23">
        <f t="shared" si="4"/>
        <v>121751.81</v>
      </c>
      <c r="Q43" s="22"/>
      <c r="R43" s="22"/>
    </row>
    <row r="44" spans="1:20" x14ac:dyDescent="0.25">
      <c r="N44" s="59" t="e">
        <f t="shared" ref="N44:P44" si="5">ROUND(N43/$S$43-100%,2)</f>
        <v>#REF!</v>
      </c>
      <c r="O44" s="59" t="e">
        <f t="shared" si="5"/>
        <v>#DIV/0!</v>
      </c>
      <c r="P44" s="59" t="e">
        <f t="shared" si="5"/>
        <v>#DIV/0!</v>
      </c>
    </row>
    <row r="45" spans="1:20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20" x14ac:dyDescent="0.25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8" spans="1:20" x14ac:dyDescent="0.25">
      <c r="B48" s="68"/>
      <c r="C48" s="28"/>
      <c r="D48" s="28"/>
      <c r="E48" s="28"/>
      <c r="F48" s="28"/>
      <c r="G48" s="28"/>
      <c r="H48" s="28"/>
      <c r="I48" s="35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2:20" x14ac:dyDescent="0.25">
      <c r="B49" s="68"/>
      <c r="C49" s="28"/>
      <c r="D49" s="28"/>
      <c r="E49" s="28"/>
      <c r="F49" s="28"/>
      <c r="G49" s="28"/>
      <c r="H49" s="28"/>
      <c r="I49" s="35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2:20" x14ac:dyDescent="0.25">
      <c r="B50" s="68"/>
    </row>
    <row r="51" spans="2:20" x14ac:dyDescent="0.25">
      <c r="B51" s="68"/>
      <c r="C51" s="30"/>
      <c r="D51" s="30"/>
      <c r="E51" s="30"/>
      <c r="F51" s="30"/>
      <c r="G51" s="30"/>
      <c r="H51" s="30"/>
      <c r="O51" s="30"/>
      <c r="Q51" s="30"/>
      <c r="R51" s="30"/>
    </row>
    <row r="52" spans="2:20" x14ac:dyDescent="0.25">
      <c r="B52" s="68"/>
    </row>
  </sheetData>
  <mergeCells count="21">
    <mergeCell ref="P9:P11"/>
    <mergeCell ref="J10:K10"/>
    <mergeCell ref="L10:L11"/>
    <mergeCell ref="N9:N11"/>
    <mergeCell ref="O9:O11"/>
    <mergeCell ref="S39:S42"/>
    <mergeCell ref="A45:M45"/>
    <mergeCell ref="A46:M46"/>
    <mergeCell ref="A1:M1"/>
    <mergeCell ref="A2:M2"/>
    <mergeCell ref="A4:M4"/>
    <mergeCell ref="A5:M5"/>
    <mergeCell ref="A6:M6"/>
    <mergeCell ref="F10:G10"/>
    <mergeCell ref="B10:B11"/>
    <mergeCell ref="H10:I10"/>
    <mergeCell ref="D9:D11"/>
    <mergeCell ref="C9:C11"/>
    <mergeCell ref="E9:E11"/>
    <mergeCell ref="Q9:Q11"/>
    <mergeCell ref="F9:L9"/>
  </mergeCells>
  <pageMargins left="0.51181102362204722" right="0.11811023622047245" top="0.15748031496062992" bottom="0.15748031496062992" header="0.31496062992125984" footer="0.31496062992125984"/>
  <pageSetup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C25" sqref="C25"/>
    </sheetView>
  </sheetViews>
  <sheetFormatPr defaultColWidth="8.85546875" defaultRowHeight="15" x14ac:dyDescent="0.25"/>
  <cols>
    <col min="1" max="1" width="8.85546875" style="4"/>
    <col min="2" max="2" width="36.85546875" style="4" customWidth="1"/>
    <col min="3" max="3" width="9.7109375" style="4" customWidth="1"/>
    <col min="4" max="4" width="12.28515625" style="4" bestFit="1" customWidth="1"/>
    <col min="5" max="6" width="8.85546875" style="4"/>
    <col min="7" max="7" width="18.28515625" style="4" bestFit="1" customWidth="1"/>
    <col min="8" max="8" width="18.5703125" style="4" bestFit="1" customWidth="1"/>
    <col min="9" max="9" width="25.28515625" style="4" bestFit="1" customWidth="1"/>
    <col min="10" max="16384" width="8.85546875" style="4"/>
  </cols>
  <sheetData>
    <row r="1" spans="1:18" ht="30" x14ac:dyDescent="0.25">
      <c r="B1" s="11" t="s">
        <v>2</v>
      </c>
      <c r="C1" s="117" t="s">
        <v>18</v>
      </c>
      <c r="D1" s="118"/>
      <c r="E1" s="118"/>
      <c r="F1" s="119"/>
      <c r="G1" s="13" t="s">
        <v>20</v>
      </c>
      <c r="H1" s="8"/>
      <c r="I1" s="15" t="s">
        <v>19</v>
      </c>
    </row>
    <row r="2" spans="1:18" x14ac:dyDescent="0.25">
      <c r="B2" s="11" t="s">
        <v>16</v>
      </c>
      <c r="C2" s="6" t="s">
        <v>12</v>
      </c>
      <c r="D2" s="6" t="s">
        <v>13</v>
      </c>
      <c r="E2" s="5" t="s">
        <v>14</v>
      </c>
      <c r="F2" s="5" t="s">
        <v>15</v>
      </c>
      <c r="G2" s="14"/>
      <c r="H2" s="12" t="s">
        <v>17</v>
      </c>
      <c r="I2" s="14"/>
    </row>
    <row r="3" spans="1:18" x14ac:dyDescent="0.25">
      <c r="A3" s="4">
        <v>1</v>
      </c>
      <c r="B3" s="6" t="s">
        <v>11</v>
      </c>
      <c r="C3" s="6"/>
      <c r="D3" s="6"/>
      <c r="E3" s="5"/>
      <c r="F3" s="5"/>
      <c r="G3" s="14">
        <f>SUM(C3:F3)</f>
        <v>0</v>
      </c>
      <c r="H3" s="7">
        <f>G3*22.5%</f>
        <v>0</v>
      </c>
      <c r="I3" s="14">
        <f>SUM(G3:H3)</f>
        <v>0</v>
      </c>
    </row>
    <row r="4" spans="1:18" x14ac:dyDescent="0.25">
      <c r="A4" s="4">
        <v>2</v>
      </c>
      <c r="B4" s="6" t="s">
        <v>21</v>
      </c>
      <c r="C4" s="6"/>
      <c r="D4" s="6"/>
      <c r="E4" s="5"/>
      <c r="F4" s="5"/>
      <c r="G4" s="14">
        <f>SUM(C4:F4)</f>
        <v>0</v>
      </c>
      <c r="H4" s="7"/>
      <c r="I4" s="14">
        <f>SUM(G4:H4)</f>
        <v>0</v>
      </c>
    </row>
    <row r="5" spans="1:18" x14ac:dyDescent="0.25">
      <c r="B5" s="10" t="s">
        <v>22</v>
      </c>
      <c r="C5" s="10">
        <f>SUM(C3:C4)</f>
        <v>0</v>
      </c>
      <c r="D5" s="10">
        <f t="shared" ref="D5:I5" si="0">SUM(D3:D4)</f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</row>
    <row r="16" spans="1:18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</sheetData>
  <mergeCells count="1">
    <mergeCell ref="C1:F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E1" workbookViewId="0">
      <selection activeCell="K22" sqref="K22"/>
    </sheetView>
  </sheetViews>
  <sheetFormatPr defaultRowHeight="15" x14ac:dyDescent="0.25"/>
  <cols>
    <col min="1" max="1" width="12.85546875" customWidth="1"/>
  </cols>
  <sheetData>
    <row r="1" spans="1:4" x14ac:dyDescent="0.25">
      <c r="A1" t="s">
        <v>0</v>
      </c>
      <c r="B1" s="120" t="s">
        <v>1</v>
      </c>
      <c r="C1" s="121"/>
      <c r="D1" s="122"/>
    </row>
    <row r="2" spans="1:4" x14ac:dyDescent="0.25">
      <c r="A2" s="3" t="s">
        <v>3</v>
      </c>
      <c r="B2" s="2"/>
      <c r="C2" s="2"/>
      <c r="D2" s="1"/>
    </row>
    <row r="3" spans="1:4" x14ac:dyDescent="0.25">
      <c r="A3" s="6" t="s">
        <v>4</v>
      </c>
      <c r="B3" s="2">
        <v>28760</v>
      </c>
      <c r="C3" s="2">
        <v>27610</v>
      </c>
      <c r="D3" s="1">
        <v>30450</v>
      </c>
    </row>
    <row r="4" spans="1:4" x14ac:dyDescent="0.25">
      <c r="A4" s="2"/>
      <c r="B4" s="2"/>
      <c r="C4" s="2"/>
      <c r="D4" s="1"/>
    </row>
    <row r="5" spans="1:4" x14ac:dyDescent="0.25">
      <c r="A5" s="6" t="s">
        <v>5</v>
      </c>
      <c r="B5" s="2">
        <v>4544</v>
      </c>
      <c r="C5" s="2">
        <v>4362</v>
      </c>
      <c r="D5" s="1">
        <v>4811</v>
      </c>
    </row>
    <row r="6" spans="1:4" x14ac:dyDescent="0.25">
      <c r="A6" s="2"/>
      <c r="B6" s="2"/>
      <c r="C6" s="2"/>
      <c r="D6" s="1"/>
    </row>
    <row r="7" spans="1:4" x14ac:dyDescent="0.25">
      <c r="A7" s="6" t="s">
        <v>6</v>
      </c>
      <c r="B7" s="2">
        <v>144</v>
      </c>
      <c r="C7" s="2">
        <v>138</v>
      </c>
      <c r="D7" s="1">
        <v>152</v>
      </c>
    </row>
    <row r="8" spans="1:4" x14ac:dyDescent="0.25">
      <c r="A8" s="2"/>
      <c r="B8" s="2"/>
      <c r="C8" s="2"/>
      <c r="D8" s="1"/>
    </row>
    <row r="9" spans="1:4" x14ac:dyDescent="0.25">
      <c r="A9" s="6" t="s">
        <v>7</v>
      </c>
      <c r="B9" s="2">
        <v>1496</v>
      </c>
      <c r="C9" s="2">
        <v>1436</v>
      </c>
      <c r="D9" s="1">
        <v>1583</v>
      </c>
    </row>
    <row r="10" spans="1:4" x14ac:dyDescent="0.25">
      <c r="A10" s="2"/>
      <c r="B10" s="2"/>
      <c r="C10" s="2"/>
      <c r="D10" s="1"/>
    </row>
    <row r="11" spans="1:4" x14ac:dyDescent="0.25">
      <c r="A11" s="6" t="s">
        <v>8</v>
      </c>
      <c r="B11" s="2">
        <v>43</v>
      </c>
      <c r="C11" s="2">
        <v>41</v>
      </c>
      <c r="D11" s="1">
        <v>46</v>
      </c>
    </row>
    <row r="12" spans="1:4" x14ac:dyDescent="0.25">
      <c r="A12" s="2"/>
      <c r="B12" s="2"/>
      <c r="C12" s="2"/>
      <c r="D12" s="1"/>
    </row>
    <row r="13" spans="1:4" x14ac:dyDescent="0.25">
      <c r="A13" s="6" t="s">
        <v>9</v>
      </c>
      <c r="B13" s="2">
        <v>244</v>
      </c>
      <c r="C13" s="2">
        <v>235</v>
      </c>
      <c r="D13" s="1">
        <v>259</v>
      </c>
    </row>
    <row r="14" spans="1:4" x14ac:dyDescent="0.25">
      <c r="A14" s="4" t="s">
        <v>10</v>
      </c>
      <c r="B14" s="4">
        <v>10570</v>
      </c>
      <c r="C14" s="2">
        <v>11627</v>
      </c>
      <c r="D14" s="1">
        <v>11707</v>
      </c>
    </row>
    <row r="15" spans="1:4" x14ac:dyDescent="0.25">
      <c r="A15" s="4"/>
    </row>
  </sheetData>
  <mergeCells count="1">
    <mergeCell ref="B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CAP 51</vt:lpstr>
      <vt:lpstr>CAP 54</vt:lpstr>
      <vt:lpstr>CAP 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2022-06-23T08:44:44Z</dcterms:modified>
</cp:coreProperties>
</file>